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" windowWidth="19440" windowHeight="10170" activeTab="1"/>
  </bookViews>
  <sheets>
    <sheet name="Max nombre réservoirs libres" sheetId="2" r:id="rId1"/>
    <sheet name="Max capacité réservoirs libres" sheetId="1" r:id="rId2"/>
  </sheets>
  <definedNames>
    <definedName name="solver_adj" localSheetId="1" hidden="1">'Max capacité réservoirs libres'!$F$11:$N$15</definedName>
    <definedName name="solver_adj" localSheetId="0" hidden="1">'Max nombre réservoirs libres'!$F$11:$N$15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2</definedName>
    <definedName name="solver_eng" localSheetId="0" hidden="1">2</definedName>
    <definedName name="solver_est" localSheetId="1" hidden="1">1</definedName>
    <definedName name="solver_est" localSheetId="0" hidden="1">1</definedName>
    <definedName name="solver_itr" localSheetId="1" hidden="1">100</definedName>
    <definedName name="solver_itr" localSheetId="0" hidden="1">100</definedName>
    <definedName name="solver_lhs1" localSheetId="1" hidden="1">'Max capacité réservoirs libres'!$P$11:$P$15</definedName>
    <definedName name="solver_lhs1" localSheetId="0" hidden="1">'Max nombre réservoirs libres'!$P$11:$P$15</definedName>
    <definedName name="solver_lhs2" localSheetId="1" hidden="1">'Max capacité réservoirs libres'!$F$11:$N$15</definedName>
    <definedName name="solver_lhs2" localSheetId="0" hidden="1">'Max nombre réservoirs libres'!$F$11:$N$15</definedName>
    <definedName name="solver_lhs3" localSheetId="1" hidden="1">'Max capacité réservoirs libres'!$F$17:$N$17</definedName>
    <definedName name="solver_lhs3" localSheetId="0" hidden="1">'Max nombre réservoirs libres'!$F$17:$N$17</definedName>
    <definedName name="solver_lin" localSheetId="1" hidden="1">1</definedName>
    <definedName name="solver_lin" localSheetId="0" hidden="1">1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1</definedName>
    <definedName name="solver_neg" localSheetId="0" hidden="1">1</definedName>
    <definedName name="solver_nod" localSheetId="1" hidden="1">2147483647</definedName>
    <definedName name="solver_nod" localSheetId="0" hidden="1">2147483647</definedName>
    <definedName name="solver_num" localSheetId="1" hidden="1">3</definedName>
    <definedName name="solver_num" localSheetId="0" hidden="1">3</definedName>
    <definedName name="solver_nwt" localSheetId="1" hidden="1">1</definedName>
    <definedName name="solver_nwt" localSheetId="0" hidden="1">1</definedName>
    <definedName name="solver_opt" localSheetId="1" hidden="1">'Max capacité réservoirs libres'!$P$8</definedName>
    <definedName name="solver_opt" localSheetId="0" hidden="1">'Max nombre réservoirs libres'!$P$8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el1" localSheetId="1" hidden="1">3</definedName>
    <definedName name="solver_rel1" localSheetId="0" hidden="1">3</definedName>
    <definedName name="solver_rel2" localSheetId="1" hidden="1">5</definedName>
    <definedName name="solver_rel2" localSheetId="0" hidden="1">5</definedName>
    <definedName name="solver_rel3" localSheetId="1" hidden="1">1</definedName>
    <definedName name="solver_rel3" localSheetId="0" hidden="1">1</definedName>
    <definedName name="solver_rhs1" localSheetId="1" hidden="1">'Max capacité réservoirs libres'!$D$11:$D$15</definedName>
    <definedName name="solver_rhs1" localSheetId="0" hidden="1">'Max nombre réservoirs libres'!$D$11:$D$15</definedName>
    <definedName name="solver_rhs2" localSheetId="1" hidden="1">binaire</definedName>
    <definedName name="solver_rhs2" localSheetId="0" hidden="1">binaire</definedName>
    <definedName name="solver_rhs3" localSheetId="1" hidden="1">'Max capacité réservoirs libres'!$F$8:$N$8</definedName>
    <definedName name="solver_rhs3" localSheetId="0" hidden="1">'Max nombre réservoirs libres'!$F$8:$N$8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100</definedName>
    <definedName name="solver_tim" localSheetId="0" hidden="1">100</definedName>
    <definedName name="solver_tol" localSheetId="1" hidden="1">0.05</definedName>
    <definedName name="solver_tol" localSheetId="0" hidden="1">0.05</definedName>
    <definedName name="solver_typ" localSheetId="1" hidden="1">2</definedName>
    <definedName name="solver_typ" localSheetId="0" hidden="1">2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Q12" i="2" l="1"/>
  <c r="Q13" i="2"/>
  <c r="Q14" i="2"/>
  <c r="Q15" i="2"/>
  <c r="Q11" i="2"/>
  <c r="N17" i="2"/>
  <c r="N18" i="2"/>
  <c r="M17" i="2"/>
  <c r="M18" i="2"/>
  <c r="L17" i="2"/>
  <c r="L18" i="2"/>
  <c r="K17" i="2"/>
  <c r="K18" i="2"/>
  <c r="J17" i="2"/>
  <c r="J18" i="2"/>
  <c r="I17" i="2"/>
  <c r="I18" i="2"/>
  <c r="H17" i="2"/>
  <c r="H18" i="2"/>
  <c r="G17" i="2"/>
  <c r="G18" i="2"/>
  <c r="F17" i="2"/>
  <c r="F18" i="2"/>
  <c r="D14" i="2"/>
  <c r="D13" i="2"/>
  <c r="D12" i="2"/>
  <c r="N8" i="2"/>
  <c r="M8" i="2"/>
  <c r="L8" i="2"/>
  <c r="L19" i="2"/>
  <c r="K8" i="2"/>
  <c r="J8" i="2"/>
  <c r="I8" i="2"/>
  <c r="H8" i="2"/>
  <c r="G8" i="2"/>
  <c r="G19" i="2"/>
  <c r="F8" i="2"/>
  <c r="P15" i="2"/>
  <c r="N7" i="2"/>
  <c r="M7" i="2"/>
  <c r="L7" i="2"/>
  <c r="D15" i="2" s="1"/>
  <c r="K7" i="2"/>
  <c r="J7" i="2"/>
  <c r="I7" i="2"/>
  <c r="H7" i="2"/>
  <c r="G7" i="2"/>
  <c r="D11" i="2"/>
  <c r="F7" i="2"/>
  <c r="G17" i="1"/>
  <c r="G18" i="1" s="1"/>
  <c r="H17" i="1"/>
  <c r="H18" i="1" s="1"/>
  <c r="I17" i="1"/>
  <c r="I18" i="1" s="1"/>
  <c r="J17" i="1"/>
  <c r="J18" i="1" s="1"/>
  <c r="K17" i="1"/>
  <c r="K18" i="1" s="1"/>
  <c r="L17" i="1"/>
  <c r="L18" i="1" s="1"/>
  <c r="M17" i="1"/>
  <c r="M18" i="1" s="1"/>
  <c r="N17" i="1"/>
  <c r="N18" i="1" s="1"/>
  <c r="F17" i="1"/>
  <c r="F18" i="1" s="1"/>
  <c r="G8" i="1"/>
  <c r="G19" i="1" s="1"/>
  <c r="H8" i="1"/>
  <c r="H19" i="1" s="1"/>
  <c r="I8" i="1"/>
  <c r="I19" i="1" s="1"/>
  <c r="J8" i="1"/>
  <c r="J19" i="1" s="1"/>
  <c r="K8" i="1"/>
  <c r="K19" i="1" s="1"/>
  <c r="L8" i="1"/>
  <c r="L19" i="1" s="1"/>
  <c r="M8" i="1"/>
  <c r="M19" i="1" s="1"/>
  <c r="N8" i="1"/>
  <c r="N19" i="1" s="1"/>
  <c r="F8" i="1"/>
  <c r="F19" i="1" s="1"/>
  <c r="P12" i="1"/>
  <c r="D12" i="1"/>
  <c r="D13" i="1"/>
  <c r="D14" i="1"/>
  <c r="G7" i="1"/>
  <c r="D11" i="1"/>
  <c r="H7" i="1"/>
  <c r="I7" i="1"/>
  <c r="J7" i="1"/>
  <c r="K7" i="1"/>
  <c r="L7" i="1"/>
  <c r="D15" i="1"/>
  <c r="M7" i="1"/>
  <c r="N7" i="1"/>
  <c r="F7" i="1"/>
  <c r="P8" i="2"/>
  <c r="P11" i="2"/>
  <c r="P12" i="2"/>
  <c r="P13" i="2"/>
  <c r="P14" i="2"/>
  <c r="P15" i="1"/>
  <c r="P13" i="1"/>
  <c r="P11" i="1"/>
  <c r="P14" i="1"/>
  <c r="P8" i="1"/>
  <c r="I19" i="2" l="1"/>
  <c r="K19" i="2"/>
  <c r="M19" i="2"/>
  <c r="H19" i="2"/>
  <c r="J19" i="2"/>
  <c r="N19" i="2"/>
  <c r="F19" i="2"/>
</calcChain>
</file>

<file path=xl/sharedStrings.xml><?xml version="1.0" encoding="utf-8"?>
<sst xmlns="http://schemas.openxmlformats.org/spreadsheetml/2006/main" count="63" uniqueCount="29">
  <si>
    <t>Réservoir</t>
  </si>
  <si>
    <t>Liquide actuel</t>
  </si>
  <si>
    <t>Néant</t>
  </si>
  <si>
    <t>Benzol</t>
  </si>
  <si>
    <t>THF</t>
  </si>
  <si>
    <t>Liquide</t>
  </si>
  <si>
    <t>Butanol</t>
  </si>
  <si>
    <t>Propanol</t>
  </si>
  <si>
    <t>Styrène</t>
  </si>
  <si>
    <t>Bateau</t>
  </si>
  <si>
    <t>Capacité (en t)</t>
  </si>
  <si>
    <t>Affectation Bateau Réservoir</t>
  </si>
  <si>
    <t>Objectif</t>
  </si>
  <si>
    <t>Capacité affectation</t>
  </si>
  <si>
    <t>Réservoir vide?</t>
  </si>
  <si>
    <t>Liquide affecté</t>
  </si>
  <si>
    <t>Affectation</t>
  </si>
  <si>
    <t>C8-Reservoirs : chargement de réservoirs.</t>
  </si>
  <si>
    <t>Quantité initiale (t)</t>
  </si>
  <si>
    <t>Capacité restante (t)</t>
  </si>
  <si>
    <t>Quantité pour 
réservoir vides (t)</t>
  </si>
  <si>
    <t>Qté (t)</t>
  </si>
  <si>
    <t>Utilisé?</t>
  </si>
  <si>
    <t>Capacité (t)</t>
  </si>
  <si>
    <t>Quantité Initiale (t)</t>
  </si>
  <si>
    <t>Quantité Restante (t)</t>
  </si>
  <si>
    <t>Chargement
(t)</t>
  </si>
  <si>
    <t>Capacité restante après affectation (t)</t>
  </si>
  <si>
    <t>Qté pour 
réservoirs vides 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</si>
</sst>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3" borderId="1" xfId="0" applyFont="1" applyFill="1" applyBorder="1" applyAlignment="1">
      <alignment horizontal="center" vertical="center"/>
    </xf>
    <xf numFmtId="1" fontId="0" fillId="3" borderId="1" xfId="0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" fontId="0" fillId="4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D22" sqref="D22"/>
    </sheetView>
  </sheetViews>
  <sheetFormatPr baseColWidth="10" defaultColWidth="17.140625" defaultRowHeight="15" x14ac:dyDescent="0.25"/>
  <cols>
    <col min="1" max="1" width="6.85546875" style="2" customWidth="1"/>
    <col min="2" max="2" width="8.7109375" style="2" customWidth="1"/>
    <col min="3" max="3" width="11.5703125" style="2" customWidth="1"/>
    <col min="4" max="4" width="19.140625" style="8" customWidth="1"/>
    <col min="5" max="5" width="3.7109375" style="8" customWidth="1"/>
    <col min="6" max="14" width="9" style="13" customWidth="1"/>
    <col min="15" max="15" width="1.28515625" style="2" customWidth="1"/>
    <col min="16" max="16" width="10.7109375" style="2" bestFit="1" customWidth="1"/>
    <col min="17" max="17" width="11.42578125" style="2" customWidth="1"/>
    <col min="18" max="16384" width="17.140625" style="2"/>
  </cols>
  <sheetData>
    <row r="1" spans="1:17" ht="26.25" x14ac:dyDescent="0.25">
      <c r="A1" s="1" t="s">
        <v>17</v>
      </c>
    </row>
    <row r="3" spans="1:17" x14ac:dyDescent="0.25">
      <c r="D3" s="28" t="s">
        <v>0</v>
      </c>
      <c r="E3" s="28"/>
      <c r="F3" s="3">
        <v>1</v>
      </c>
      <c r="G3" s="3">
        <v>2</v>
      </c>
      <c r="H3" s="3">
        <v>3</v>
      </c>
      <c r="I3" s="3">
        <v>4</v>
      </c>
      <c r="J3" s="3">
        <v>5</v>
      </c>
      <c r="K3" s="3">
        <v>6</v>
      </c>
      <c r="L3" s="3">
        <v>7</v>
      </c>
      <c r="M3" s="3">
        <v>8</v>
      </c>
      <c r="N3" s="3">
        <v>9</v>
      </c>
    </row>
    <row r="4" spans="1:17" x14ac:dyDescent="0.25">
      <c r="D4" s="28" t="s">
        <v>23</v>
      </c>
      <c r="E4" s="28"/>
      <c r="F4" s="4">
        <v>500</v>
      </c>
      <c r="G4" s="4">
        <v>400</v>
      </c>
      <c r="H4" s="4">
        <v>400</v>
      </c>
      <c r="I4" s="4">
        <v>600</v>
      </c>
      <c r="J4" s="4">
        <v>600</v>
      </c>
      <c r="K4" s="4">
        <v>900</v>
      </c>
      <c r="L4" s="4">
        <v>800</v>
      </c>
      <c r="M4" s="4">
        <v>800</v>
      </c>
      <c r="N4" s="4">
        <v>800</v>
      </c>
    </row>
    <row r="5" spans="1:17" x14ac:dyDescent="0.25">
      <c r="D5" s="28" t="s">
        <v>1</v>
      </c>
      <c r="E5" s="28"/>
      <c r="F5" s="4" t="s">
        <v>2</v>
      </c>
      <c r="G5" s="4" t="s">
        <v>3</v>
      </c>
      <c r="H5" s="4" t="s">
        <v>2</v>
      </c>
      <c r="I5" s="4" t="s">
        <v>2</v>
      </c>
      <c r="J5" s="4" t="s">
        <v>2</v>
      </c>
      <c r="K5" s="4" t="s">
        <v>2</v>
      </c>
      <c r="L5" s="4" t="s">
        <v>4</v>
      </c>
      <c r="M5" s="4" t="s">
        <v>2</v>
      </c>
      <c r="N5" s="4" t="s">
        <v>2</v>
      </c>
    </row>
    <row r="6" spans="1:17" x14ac:dyDescent="0.25">
      <c r="D6" s="28" t="s">
        <v>24</v>
      </c>
      <c r="E6" s="28"/>
      <c r="F6" s="4">
        <v>0</v>
      </c>
      <c r="G6" s="4">
        <v>100</v>
      </c>
      <c r="H6" s="4">
        <v>0</v>
      </c>
      <c r="I6" s="4">
        <v>0</v>
      </c>
      <c r="J6" s="4">
        <v>0</v>
      </c>
      <c r="K6" s="4">
        <v>0</v>
      </c>
      <c r="L6" s="4">
        <v>300</v>
      </c>
      <c r="M6" s="4">
        <v>0</v>
      </c>
      <c r="N6" s="4">
        <v>0</v>
      </c>
    </row>
    <row r="7" spans="1:17" x14ac:dyDescent="0.25">
      <c r="C7" s="23"/>
      <c r="D7" s="24" t="s">
        <v>25</v>
      </c>
      <c r="E7" s="24"/>
      <c r="F7" s="16">
        <f>F4-F6</f>
        <v>500</v>
      </c>
      <c r="G7" s="16">
        <f t="shared" ref="G7:N7" si="0">G4-G6</f>
        <v>300</v>
      </c>
      <c r="H7" s="16">
        <f t="shared" si="0"/>
        <v>400</v>
      </c>
      <c r="I7" s="16">
        <f t="shared" si="0"/>
        <v>600</v>
      </c>
      <c r="J7" s="16">
        <f t="shared" si="0"/>
        <v>600</v>
      </c>
      <c r="K7" s="16">
        <f t="shared" si="0"/>
        <v>900</v>
      </c>
      <c r="L7" s="16">
        <f t="shared" si="0"/>
        <v>500</v>
      </c>
      <c r="M7" s="16">
        <f t="shared" si="0"/>
        <v>800</v>
      </c>
      <c r="N7" s="16">
        <f t="shared" si="0"/>
        <v>800</v>
      </c>
      <c r="P7" s="21" t="s">
        <v>12</v>
      </c>
    </row>
    <row r="8" spans="1:17" x14ac:dyDescent="0.25">
      <c r="D8" s="26" t="s">
        <v>14</v>
      </c>
      <c r="E8" s="26"/>
      <c r="F8" s="16">
        <f>IF(F6=0,1,0)</f>
        <v>1</v>
      </c>
      <c r="G8" s="16">
        <f t="shared" ref="G8:N8" si="1">IF(G6=0,1,0)</f>
        <v>0</v>
      </c>
      <c r="H8" s="16">
        <f t="shared" si="1"/>
        <v>1</v>
      </c>
      <c r="I8" s="16">
        <f t="shared" si="1"/>
        <v>1</v>
      </c>
      <c r="J8" s="16">
        <f t="shared" si="1"/>
        <v>1</v>
      </c>
      <c r="K8" s="16">
        <f t="shared" si="1"/>
        <v>1</v>
      </c>
      <c r="L8" s="16">
        <f t="shared" si="1"/>
        <v>0</v>
      </c>
      <c r="M8" s="16">
        <f t="shared" si="1"/>
        <v>1</v>
      </c>
      <c r="N8" s="16">
        <f t="shared" si="1"/>
        <v>1</v>
      </c>
      <c r="P8" s="18">
        <f>SUM(Q11:Q15)</f>
        <v>6</v>
      </c>
    </row>
    <row r="9" spans="1:17" ht="8.25" customHeight="1" x14ac:dyDescent="0.25"/>
    <row r="10" spans="1:17" ht="31.5" customHeight="1" x14ac:dyDescent="0.25">
      <c r="A10" s="11" t="s">
        <v>9</v>
      </c>
      <c r="B10" s="11" t="s">
        <v>5</v>
      </c>
      <c r="C10" s="11" t="s">
        <v>26</v>
      </c>
      <c r="D10" s="11" t="s">
        <v>20</v>
      </c>
      <c r="E10" s="12"/>
      <c r="F10" s="25" t="s">
        <v>11</v>
      </c>
      <c r="G10" s="25"/>
      <c r="H10" s="25"/>
      <c r="I10" s="25"/>
      <c r="J10" s="25"/>
      <c r="K10" s="25"/>
      <c r="L10" s="25"/>
      <c r="M10" s="25"/>
      <c r="N10" s="25"/>
      <c r="P10" s="11" t="s">
        <v>13</v>
      </c>
      <c r="Q10" s="11" t="s">
        <v>16</v>
      </c>
    </row>
    <row r="11" spans="1:17" x14ac:dyDescent="0.25">
      <c r="A11" s="5">
        <v>1</v>
      </c>
      <c r="B11" s="6" t="s">
        <v>3</v>
      </c>
      <c r="C11" s="7">
        <v>1200</v>
      </c>
      <c r="D11" s="16">
        <f>C11-SUMIF($F$5:$N$5,B11,$F$7:$N$7)</f>
        <v>900</v>
      </c>
      <c r="E11" s="10"/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1</v>
      </c>
      <c r="L11" s="22">
        <v>0</v>
      </c>
      <c r="M11" s="22">
        <v>0</v>
      </c>
      <c r="N11" s="22">
        <v>0</v>
      </c>
      <c r="P11" s="16">
        <f>SUMPRODUCT($F$8:$N$8,$F$4:$N$4,F11:N11)</f>
        <v>900</v>
      </c>
      <c r="Q11" s="17">
        <f>SUM(F11:N11)</f>
        <v>1</v>
      </c>
    </row>
    <row r="12" spans="1:17" x14ac:dyDescent="0.25">
      <c r="A12" s="5">
        <v>2</v>
      </c>
      <c r="B12" s="6" t="s">
        <v>6</v>
      </c>
      <c r="C12" s="7">
        <v>700</v>
      </c>
      <c r="D12" s="16">
        <f>C12-SUMIF($F$5:$N$5,B12,$F$7:$N$7)</f>
        <v>700</v>
      </c>
      <c r="E12" s="10"/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1</v>
      </c>
      <c r="P12" s="16">
        <f>SUMPRODUCT($F$8:$N$8,$F$4:$N$4,F12:N12)</f>
        <v>800</v>
      </c>
      <c r="Q12" s="17">
        <f>SUM(F12:N12)</f>
        <v>1</v>
      </c>
    </row>
    <row r="13" spans="1:17" x14ac:dyDescent="0.25">
      <c r="A13" s="5">
        <v>3</v>
      </c>
      <c r="B13" s="6" t="s">
        <v>7</v>
      </c>
      <c r="C13" s="7">
        <v>1000</v>
      </c>
      <c r="D13" s="16">
        <f>C13-SUMIF($F$5:$N$5,B13,$F$7:$N$7)</f>
        <v>1000</v>
      </c>
      <c r="E13" s="10"/>
      <c r="F13" s="22">
        <v>0</v>
      </c>
      <c r="G13" s="22">
        <v>0</v>
      </c>
      <c r="H13" s="22">
        <v>1</v>
      </c>
      <c r="I13" s="22">
        <v>0</v>
      </c>
      <c r="J13" s="22">
        <v>1</v>
      </c>
      <c r="K13" s="22">
        <v>0</v>
      </c>
      <c r="L13" s="22">
        <v>0</v>
      </c>
      <c r="M13" s="22">
        <v>0</v>
      </c>
      <c r="N13" s="22">
        <v>0</v>
      </c>
      <c r="P13" s="16">
        <f>SUMPRODUCT($F$8:$N$8,$F$4:$N$4,F13:N13)</f>
        <v>1000</v>
      </c>
      <c r="Q13" s="17">
        <f>SUM(F13:N13)</f>
        <v>2</v>
      </c>
    </row>
    <row r="14" spans="1:17" x14ac:dyDescent="0.25">
      <c r="A14" s="5">
        <v>4</v>
      </c>
      <c r="B14" s="6" t="s">
        <v>8</v>
      </c>
      <c r="C14" s="7">
        <v>450</v>
      </c>
      <c r="D14" s="16">
        <f>C14-SUMIF($F$5:$N$5,B14,$F$7:$N$7)</f>
        <v>450</v>
      </c>
      <c r="E14" s="10"/>
      <c r="F14" s="22">
        <v>1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P14" s="16">
        <f>SUMPRODUCT($F$8:$N$8,$F$4:$N$4,F14:N14)</f>
        <v>500</v>
      </c>
      <c r="Q14" s="17">
        <f>SUM(F14:N14)</f>
        <v>1</v>
      </c>
    </row>
    <row r="15" spans="1:17" x14ac:dyDescent="0.25">
      <c r="A15" s="5">
        <v>5</v>
      </c>
      <c r="B15" s="6" t="s">
        <v>4</v>
      </c>
      <c r="C15" s="7">
        <v>1200</v>
      </c>
      <c r="D15" s="16">
        <f>C15-SUMIF($F$5:$N$5,B15,$F$7:$N$7)</f>
        <v>700</v>
      </c>
      <c r="E15" s="10"/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1</v>
      </c>
      <c r="N15" s="22">
        <v>0</v>
      </c>
      <c r="P15" s="16">
        <f>SUMPRODUCT($F$8:$N$8,$F$4:$N$4,F15:N15)</f>
        <v>800</v>
      </c>
      <c r="Q15" s="17">
        <f>SUM(F15:N15)</f>
        <v>1</v>
      </c>
    </row>
    <row r="16" spans="1:17" ht="9.75" customHeight="1" x14ac:dyDescent="0.25"/>
    <row r="17" spans="3:17" x14ac:dyDescent="0.25">
      <c r="D17" s="27" t="s">
        <v>22</v>
      </c>
      <c r="E17" s="27"/>
      <c r="F17" s="17">
        <f>SUM(F11:F15)</f>
        <v>1</v>
      </c>
      <c r="G17" s="17">
        <f t="shared" ref="G17:N17" si="2">SUM(G11:G15)</f>
        <v>0</v>
      </c>
      <c r="H17" s="17">
        <f t="shared" si="2"/>
        <v>1</v>
      </c>
      <c r="I17" s="17">
        <f t="shared" si="2"/>
        <v>0</v>
      </c>
      <c r="J17" s="17">
        <f t="shared" si="2"/>
        <v>1</v>
      </c>
      <c r="K17" s="17">
        <f t="shared" si="2"/>
        <v>1</v>
      </c>
      <c r="L17" s="17">
        <f t="shared" si="2"/>
        <v>0</v>
      </c>
      <c r="M17" s="17">
        <f t="shared" si="2"/>
        <v>1</v>
      </c>
      <c r="N17" s="17">
        <f t="shared" si="2"/>
        <v>1</v>
      </c>
      <c r="Q17" s="14"/>
    </row>
    <row r="18" spans="3:17" x14ac:dyDescent="0.25">
      <c r="D18" s="27" t="s">
        <v>15</v>
      </c>
      <c r="E18" s="27"/>
      <c r="F18" s="17" t="str">
        <f>IF(MROUND(F17,1)=1,INDEX($B$11:$B$15,SUMPRODUCT(FLOOR(F11:F15,1),$A$11:$A$15)),IF(F5="Néant","Vide",F5))</f>
        <v>Styrène</v>
      </c>
      <c r="G18" s="17" t="str">
        <f t="shared" ref="G18:N18" si="3">IF(MROUND(G17,1)=1,INDEX($B$11:$B$15,SUMPRODUCT(FLOOR(G11:G15,1),$A$11:$A$15)),IF(G5="Néant","Vide",G5))</f>
        <v>Benzol</v>
      </c>
      <c r="H18" s="17" t="str">
        <f t="shared" si="3"/>
        <v>Propanol</v>
      </c>
      <c r="I18" s="17" t="str">
        <f t="shared" si="3"/>
        <v>Vide</v>
      </c>
      <c r="J18" s="17" t="str">
        <f t="shared" si="3"/>
        <v>Propanol</v>
      </c>
      <c r="K18" s="17" t="str">
        <f t="shared" si="3"/>
        <v>Benzol</v>
      </c>
      <c r="L18" s="17" t="str">
        <f t="shared" si="3"/>
        <v>THF</v>
      </c>
      <c r="M18" s="17" t="str">
        <f t="shared" si="3"/>
        <v>THF</v>
      </c>
      <c r="N18" s="17" t="str">
        <f t="shared" si="3"/>
        <v>Butanol</v>
      </c>
    </row>
    <row r="19" spans="3:17" x14ac:dyDescent="0.25">
      <c r="C19" s="27" t="s">
        <v>27</v>
      </c>
      <c r="D19" s="27"/>
      <c r="E19" s="27"/>
      <c r="F19" s="17">
        <f>IF(F8=0,0,F7-MIN(F7,SUMPRODUCT(F11:F15,$D$11:$D$15)))</f>
        <v>50</v>
      </c>
      <c r="G19" s="17">
        <f t="shared" ref="G19:N19" si="4">IF(G8=0,0,G7-MIN(G7,SUMPRODUCT(G11:G15,$D$11:$D$15)))</f>
        <v>0</v>
      </c>
      <c r="H19" s="17">
        <f t="shared" si="4"/>
        <v>0</v>
      </c>
      <c r="I19" s="17">
        <f t="shared" si="4"/>
        <v>600</v>
      </c>
      <c r="J19" s="17">
        <f t="shared" si="4"/>
        <v>0</v>
      </c>
      <c r="K19" s="17">
        <f t="shared" si="4"/>
        <v>0</v>
      </c>
      <c r="L19" s="17">
        <f t="shared" si="4"/>
        <v>0</v>
      </c>
      <c r="M19" s="17">
        <f t="shared" si="4"/>
        <v>100</v>
      </c>
      <c r="N19" s="17">
        <f t="shared" si="4"/>
        <v>100</v>
      </c>
    </row>
  </sheetData>
  <mergeCells count="9">
    <mergeCell ref="F10:N10"/>
    <mergeCell ref="D17:E17"/>
    <mergeCell ref="D18:E18"/>
    <mergeCell ref="C19:E19"/>
    <mergeCell ref="D3:E3"/>
    <mergeCell ref="D4:E4"/>
    <mergeCell ref="D5:E5"/>
    <mergeCell ref="D6:E6"/>
    <mergeCell ref="D8:E8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workbookViewId="0">
      <selection activeCell="R23" sqref="R23"/>
    </sheetView>
  </sheetViews>
  <sheetFormatPr baseColWidth="10" defaultColWidth="17.140625" defaultRowHeight="15" x14ac:dyDescent="0.25"/>
  <cols>
    <col min="1" max="1" width="6.85546875" style="2" customWidth="1"/>
    <col min="2" max="2" width="8.7109375" style="2" customWidth="1"/>
    <col min="3" max="3" width="9.140625" style="2" customWidth="1"/>
    <col min="4" max="4" width="19.140625" style="8" customWidth="1"/>
    <col min="5" max="5" width="1.140625" style="8" customWidth="1"/>
    <col min="6" max="14" width="9" style="13" customWidth="1"/>
    <col min="15" max="15" width="1.28515625" style="2" customWidth="1"/>
    <col min="16" max="16" width="10.7109375" style="2" bestFit="1" customWidth="1"/>
    <col min="17" max="16384" width="17.140625" style="2"/>
  </cols>
  <sheetData>
    <row r="1" spans="1:16" ht="26.25" x14ac:dyDescent="0.25">
      <c r="A1" s="1" t="s">
        <v>17</v>
      </c>
    </row>
    <row r="3" spans="1:16" x14ac:dyDescent="0.25">
      <c r="D3" s="28" t="s">
        <v>0</v>
      </c>
      <c r="E3" s="28"/>
      <c r="F3" s="3">
        <v>1</v>
      </c>
      <c r="G3" s="3">
        <v>2</v>
      </c>
      <c r="H3" s="3">
        <v>3</v>
      </c>
      <c r="I3" s="3">
        <v>4</v>
      </c>
      <c r="J3" s="3">
        <v>5</v>
      </c>
      <c r="K3" s="3">
        <v>6</v>
      </c>
      <c r="L3" s="3">
        <v>7</v>
      </c>
      <c r="M3" s="3">
        <v>8</v>
      </c>
      <c r="N3" s="3">
        <v>9</v>
      </c>
    </row>
    <row r="4" spans="1:16" x14ac:dyDescent="0.25">
      <c r="D4" s="28" t="s">
        <v>10</v>
      </c>
      <c r="E4" s="28"/>
      <c r="F4" s="4">
        <v>500</v>
      </c>
      <c r="G4" s="4">
        <v>400</v>
      </c>
      <c r="H4" s="4">
        <v>400</v>
      </c>
      <c r="I4" s="4">
        <v>600</v>
      </c>
      <c r="J4" s="4">
        <v>600</v>
      </c>
      <c r="K4" s="4">
        <v>900</v>
      </c>
      <c r="L4" s="4">
        <v>800</v>
      </c>
      <c r="M4" s="4">
        <v>800</v>
      </c>
      <c r="N4" s="4">
        <v>800</v>
      </c>
    </row>
    <row r="5" spans="1:16" x14ac:dyDescent="0.25">
      <c r="D5" s="28" t="s">
        <v>1</v>
      </c>
      <c r="E5" s="28"/>
      <c r="F5" s="4" t="s">
        <v>2</v>
      </c>
      <c r="G5" s="4" t="s">
        <v>3</v>
      </c>
      <c r="H5" s="4" t="s">
        <v>2</v>
      </c>
      <c r="I5" s="4" t="s">
        <v>2</v>
      </c>
      <c r="J5" s="4" t="s">
        <v>2</v>
      </c>
      <c r="K5" s="4" t="s">
        <v>2</v>
      </c>
      <c r="L5" s="4" t="s">
        <v>4</v>
      </c>
      <c r="M5" s="4" t="s">
        <v>2</v>
      </c>
      <c r="N5" s="4" t="s">
        <v>2</v>
      </c>
    </row>
    <row r="6" spans="1:16" x14ac:dyDescent="0.25">
      <c r="D6" s="28" t="s">
        <v>18</v>
      </c>
      <c r="E6" s="28"/>
      <c r="F6" s="4">
        <v>0</v>
      </c>
      <c r="G6" s="4">
        <v>100</v>
      </c>
      <c r="H6" s="4">
        <v>0</v>
      </c>
      <c r="I6" s="4">
        <v>0</v>
      </c>
      <c r="J6" s="4">
        <v>0</v>
      </c>
      <c r="K6" s="4">
        <v>0</v>
      </c>
      <c r="L6" s="4">
        <v>300</v>
      </c>
      <c r="M6" s="4">
        <v>0</v>
      </c>
      <c r="N6" s="4">
        <v>0</v>
      </c>
    </row>
    <row r="7" spans="1:16" x14ac:dyDescent="0.25">
      <c r="C7" s="23"/>
      <c r="D7" s="29" t="s">
        <v>19</v>
      </c>
      <c r="E7" s="30"/>
      <c r="F7" s="16">
        <f>F4-F6</f>
        <v>500</v>
      </c>
      <c r="G7" s="16">
        <f t="shared" ref="G7:N7" si="0">G4-G6</f>
        <v>300</v>
      </c>
      <c r="H7" s="16">
        <f t="shared" si="0"/>
        <v>400</v>
      </c>
      <c r="I7" s="16">
        <f t="shared" si="0"/>
        <v>600</v>
      </c>
      <c r="J7" s="16">
        <f t="shared" si="0"/>
        <v>600</v>
      </c>
      <c r="K7" s="16">
        <f t="shared" si="0"/>
        <v>900</v>
      </c>
      <c r="L7" s="16">
        <f t="shared" si="0"/>
        <v>500</v>
      </c>
      <c r="M7" s="16">
        <f t="shared" si="0"/>
        <v>800</v>
      </c>
      <c r="N7" s="16">
        <f t="shared" si="0"/>
        <v>800</v>
      </c>
      <c r="P7" s="21" t="s">
        <v>12</v>
      </c>
    </row>
    <row r="8" spans="1:16" x14ac:dyDescent="0.25">
      <c r="D8" s="26" t="s">
        <v>14</v>
      </c>
      <c r="E8" s="26"/>
      <c r="F8" s="16">
        <f>IF(F6=0,1,0)</f>
        <v>1</v>
      </c>
      <c r="G8" s="16">
        <f t="shared" ref="G8:N8" si="1">IF(G6=0,1,0)</f>
        <v>0</v>
      </c>
      <c r="H8" s="16">
        <f t="shared" si="1"/>
        <v>1</v>
      </c>
      <c r="I8" s="16">
        <f t="shared" si="1"/>
        <v>1</v>
      </c>
      <c r="J8" s="16">
        <f t="shared" si="1"/>
        <v>1</v>
      </c>
      <c r="K8" s="16">
        <f t="shared" si="1"/>
        <v>1</v>
      </c>
      <c r="L8" s="16">
        <f t="shared" si="1"/>
        <v>0</v>
      </c>
      <c r="M8" s="16">
        <f t="shared" si="1"/>
        <v>1</v>
      </c>
      <c r="N8" s="16">
        <f t="shared" si="1"/>
        <v>1</v>
      </c>
      <c r="P8" s="9">
        <f>SUM(P11:P15)</f>
        <v>4000</v>
      </c>
    </row>
    <row r="9" spans="1:16" ht="15.75" customHeight="1" x14ac:dyDescent="0.25"/>
    <row r="10" spans="1:16" ht="32.25" customHeight="1" x14ac:dyDescent="0.25">
      <c r="A10" s="11" t="s">
        <v>9</v>
      </c>
      <c r="B10" s="11" t="s">
        <v>5</v>
      </c>
      <c r="C10" s="11" t="s">
        <v>21</v>
      </c>
      <c r="D10" s="11" t="s">
        <v>28</v>
      </c>
      <c r="E10" s="12"/>
      <c r="F10" s="25" t="s">
        <v>11</v>
      </c>
      <c r="G10" s="25"/>
      <c r="H10" s="25"/>
      <c r="I10" s="25"/>
      <c r="J10" s="25"/>
      <c r="K10" s="25"/>
      <c r="L10" s="25"/>
      <c r="M10" s="25"/>
      <c r="N10" s="25"/>
      <c r="P10" s="11" t="s">
        <v>13</v>
      </c>
    </row>
    <row r="11" spans="1:16" x14ac:dyDescent="0.25">
      <c r="A11" s="5">
        <v>1</v>
      </c>
      <c r="B11" s="6" t="s">
        <v>3</v>
      </c>
      <c r="C11" s="7">
        <v>1200</v>
      </c>
      <c r="D11" s="16">
        <f>C11-SUMIF($F$5:$N$5,B11,$F$7:$N$7)</f>
        <v>900</v>
      </c>
      <c r="E11" s="10"/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1</v>
      </c>
      <c r="L11" s="22">
        <v>0</v>
      </c>
      <c r="M11" s="22">
        <v>0</v>
      </c>
      <c r="N11" s="22">
        <v>0</v>
      </c>
      <c r="P11" s="16">
        <f>SUMPRODUCT($F$8:$N$8,$F$4:$N$4,F11:N11)</f>
        <v>900</v>
      </c>
    </row>
    <row r="12" spans="1:16" x14ac:dyDescent="0.25">
      <c r="A12" s="5">
        <v>2</v>
      </c>
      <c r="B12" s="6" t="s">
        <v>6</v>
      </c>
      <c r="C12" s="7">
        <v>700</v>
      </c>
      <c r="D12" s="16">
        <f>C12-SUMIF($F$5:$N$5,B12,$F$7:$N$7)</f>
        <v>700</v>
      </c>
      <c r="E12" s="10"/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1</v>
      </c>
      <c r="P12" s="16">
        <f>SUMPRODUCT($F$8:$N$8,$F$4:$N$4,F12:N12)</f>
        <v>800</v>
      </c>
    </row>
    <row r="13" spans="1:16" x14ac:dyDescent="0.25">
      <c r="A13" s="5">
        <v>3</v>
      </c>
      <c r="B13" s="6" t="s">
        <v>7</v>
      </c>
      <c r="C13" s="7">
        <v>1000</v>
      </c>
      <c r="D13" s="16">
        <f>C13-SUMIF($F$5:$N$5,B13,$F$7:$N$7)</f>
        <v>1000</v>
      </c>
      <c r="E13" s="10"/>
      <c r="F13" s="22">
        <v>0</v>
      </c>
      <c r="G13" s="22">
        <v>0</v>
      </c>
      <c r="H13" s="22">
        <v>1</v>
      </c>
      <c r="I13" s="22">
        <v>0</v>
      </c>
      <c r="J13" s="22">
        <v>1</v>
      </c>
      <c r="K13" s="22">
        <v>0</v>
      </c>
      <c r="L13" s="22">
        <v>0</v>
      </c>
      <c r="M13" s="22">
        <v>0</v>
      </c>
      <c r="N13" s="22">
        <v>0</v>
      </c>
      <c r="P13" s="16">
        <f>SUMPRODUCT($F$8:$N$8,$F$4:$N$4,F13:N13)</f>
        <v>1000</v>
      </c>
    </row>
    <row r="14" spans="1:16" x14ac:dyDescent="0.25">
      <c r="A14" s="5">
        <v>4</v>
      </c>
      <c r="B14" s="6" t="s">
        <v>8</v>
      </c>
      <c r="C14" s="7">
        <v>450</v>
      </c>
      <c r="D14" s="16">
        <f>C14-SUMIF($F$5:$N$5,B14,$F$7:$N$7)</f>
        <v>450</v>
      </c>
      <c r="E14" s="10"/>
      <c r="F14" s="22">
        <v>1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P14" s="16">
        <f>SUMPRODUCT($F$8:$N$8,$F$4:$N$4,F14:N14)</f>
        <v>500</v>
      </c>
    </row>
    <row r="15" spans="1:16" x14ac:dyDescent="0.25">
      <c r="A15" s="5">
        <v>5</v>
      </c>
      <c r="B15" s="6" t="s">
        <v>4</v>
      </c>
      <c r="C15" s="7">
        <v>1200</v>
      </c>
      <c r="D15" s="16">
        <f>C15-SUMIF($F$5:$N$5,B15,$F$7:$N$7)</f>
        <v>700</v>
      </c>
      <c r="E15" s="10"/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1</v>
      </c>
      <c r="N15" s="22">
        <v>0</v>
      </c>
      <c r="P15" s="16">
        <f>SUMPRODUCT($F$8:$N$8,$F$4:$N$4,F15:N15)</f>
        <v>800</v>
      </c>
    </row>
    <row r="16" spans="1:16" ht="9.75" customHeight="1" x14ac:dyDescent="0.25"/>
    <row r="17" spans="1:17" x14ac:dyDescent="0.25">
      <c r="D17" s="27" t="s">
        <v>22</v>
      </c>
      <c r="E17" s="27"/>
      <c r="F17" s="17">
        <f>SUM(F11:F15)</f>
        <v>1</v>
      </c>
      <c r="G17" s="17">
        <f t="shared" ref="G17:N17" si="2">SUM(G11:G15)</f>
        <v>0</v>
      </c>
      <c r="H17" s="17">
        <f t="shared" si="2"/>
        <v>1</v>
      </c>
      <c r="I17" s="17">
        <f t="shared" si="2"/>
        <v>0</v>
      </c>
      <c r="J17" s="17">
        <f t="shared" si="2"/>
        <v>1</v>
      </c>
      <c r="K17" s="17">
        <f t="shared" si="2"/>
        <v>1</v>
      </c>
      <c r="L17" s="17">
        <f t="shared" si="2"/>
        <v>0</v>
      </c>
      <c r="M17" s="17">
        <f t="shared" si="2"/>
        <v>1</v>
      </c>
      <c r="N17" s="17">
        <f t="shared" si="2"/>
        <v>1</v>
      </c>
      <c r="Q17" s="14"/>
    </row>
    <row r="18" spans="1:17" x14ac:dyDescent="0.25">
      <c r="E18" s="15" t="s">
        <v>15</v>
      </c>
      <c r="F18" s="17" t="str">
        <f>IF(ABS(F17-1)&lt;0.001,INDEX($B$11:$B$15,SUMPRODUCT(FLOOR(F11:F15,1),$A$11:$A$15)),IF(F5="Néant","Vide",F5))</f>
        <v>Styrène</v>
      </c>
      <c r="G18" s="17" t="str">
        <f t="shared" ref="G18:N18" si="3">IF(ABS(G17-1)&lt;0.001,INDEX($B$11:$B$15,SUMPRODUCT(FLOOR(G11:G15,1),$A$11:$A$15)),IF(G5="Néant","Vide",G5))</f>
        <v>Benzol</v>
      </c>
      <c r="H18" s="17" t="str">
        <f t="shared" si="3"/>
        <v>Propanol</v>
      </c>
      <c r="I18" s="17" t="str">
        <f t="shared" si="3"/>
        <v>Vide</v>
      </c>
      <c r="J18" s="17" t="str">
        <f t="shared" si="3"/>
        <v>Propanol</v>
      </c>
      <c r="K18" s="17" t="str">
        <f t="shared" si="3"/>
        <v>Benzol</v>
      </c>
      <c r="L18" s="17" t="str">
        <f t="shared" si="3"/>
        <v>THF</v>
      </c>
      <c r="M18" s="17" t="str">
        <f t="shared" si="3"/>
        <v>THF</v>
      </c>
      <c r="N18" s="17" t="str">
        <f t="shared" si="3"/>
        <v>Butanol</v>
      </c>
    </row>
    <row r="19" spans="1:17" x14ac:dyDescent="0.25">
      <c r="A19" s="19"/>
      <c r="B19" s="19"/>
      <c r="C19" s="19"/>
      <c r="D19" s="19"/>
      <c r="E19" s="20" t="s">
        <v>27</v>
      </c>
      <c r="F19" s="17">
        <f>IF(F8=0,0,F7-MIN(F7,SUMPRODUCT(F11:F15,$D$11:$D$15)))</f>
        <v>50</v>
      </c>
      <c r="G19" s="17">
        <f t="shared" ref="G19:N19" si="4">IF(G8=0,0,G7-MIN(G7,SUMPRODUCT(G11:G15,$D$11:$D$15)))</f>
        <v>0</v>
      </c>
      <c r="H19" s="17">
        <f t="shared" si="4"/>
        <v>0</v>
      </c>
      <c r="I19" s="17">
        <f t="shared" si="4"/>
        <v>600</v>
      </c>
      <c r="J19" s="17">
        <f t="shared" si="4"/>
        <v>0</v>
      </c>
      <c r="K19" s="17">
        <f t="shared" si="4"/>
        <v>0</v>
      </c>
      <c r="L19" s="17">
        <f t="shared" si="4"/>
        <v>0</v>
      </c>
      <c r="M19" s="17">
        <f t="shared" si="4"/>
        <v>100</v>
      </c>
      <c r="N19" s="17">
        <f t="shared" si="4"/>
        <v>100</v>
      </c>
    </row>
  </sheetData>
  <mergeCells count="8">
    <mergeCell ref="F10:N10"/>
    <mergeCell ref="D8:E8"/>
    <mergeCell ref="D17:E17"/>
    <mergeCell ref="D3:E3"/>
    <mergeCell ref="D4:E4"/>
    <mergeCell ref="D5:E5"/>
    <mergeCell ref="D6:E6"/>
    <mergeCell ref="D7:E7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Max nombre réservoirs libres</vt:lpstr>
      <vt:lpstr>Max capacité réservoirs libres</vt:lpstr>
    </vt:vector>
  </TitlesOfParts>
  <Company>Université de Bretagne Sud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</cp:lastModifiedBy>
  <dcterms:created xsi:type="dcterms:W3CDTF">2010-01-13T15:43:46Z</dcterms:created>
  <dcterms:modified xsi:type="dcterms:W3CDTF">2010-11-15T14:07:50Z</dcterms:modified>
</cp:coreProperties>
</file>